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520" windowHeight="10290" activeTab="11"/>
  </bookViews>
  <sheets>
    <sheet name="01" sheetId="2" r:id="rId1"/>
    <sheet name="02" sheetId="14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12" sheetId="13" r:id="rId12"/>
  </sheets>
  <calcPr calcId="144525"/>
</workbook>
</file>

<file path=xl/calcChain.xml><?xml version="1.0" encoding="utf-8"?>
<calcChain xmlns="http://schemas.openxmlformats.org/spreadsheetml/2006/main">
  <c r="E12" i="13" l="1"/>
  <c r="E18" i="12" l="1"/>
  <c r="E18" i="11"/>
  <c r="E18" i="10"/>
  <c r="E18" i="9"/>
  <c r="E18" i="8"/>
  <c r="E18" i="7"/>
  <c r="E18" i="6"/>
  <c r="E18" i="5"/>
  <c r="E18" i="4"/>
  <c r="E18" i="14"/>
  <c r="E14" i="12"/>
  <c r="E14" i="10"/>
  <c r="E14" i="7"/>
  <c r="E14" i="4"/>
  <c r="E13" i="12"/>
  <c r="E13" i="11"/>
  <c r="E13" i="10"/>
  <c r="E13" i="9"/>
  <c r="E13" i="8"/>
  <c r="E13" i="7"/>
  <c r="E13" i="6"/>
  <c r="E13" i="5"/>
  <c r="E13" i="4"/>
  <c r="E13" i="14"/>
  <c r="E16" i="12" l="1"/>
  <c r="E16" i="11"/>
  <c r="E16" i="10"/>
  <c r="E16" i="9"/>
  <c r="E16" i="8"/>
  <c r="E16" i="7"/>
  <c r="E16" i="6"/>
  <c r="E16" i="5"/>
  <c r="E16" i="4"/>
  <c r="E12" i="12"/>
  <c r="E11" i="12"/>
  <c r="E17" i="12"/>
  <c r="E17" i="11"/>
  <c r="E12" i="11"/>
  <c r="E11" i="11"/>
  <c r="E17" i="10"/>
  <c r="E12" i="10"/>
  <c r="E11" i="10"/>
  <c r="E17" i="9"/>
  <c r="E12" i="9"/>
  <c r="E11" i="9"/>
  <c r="E17" i="8"/>
  <c r="E12" i="8"/>
  <c r="E11" i="8"/>
  <c r="E17" i="7"/>
  <c r="E12" i="7"/>
  <c r="E11" i="7"/>
  <c r="E17" i="6"/>
  <c r="E12" i="6"/>
  <c r="E11" i="6"/>
  <c r="E17" i="5"/>
  <c r="E12" i="5"/>
  <c r="E11" i="5"/>
  <c r="E12" i="4"/>
  <c r="E11" i="4"/>
  <c r="E12" i="14"/>
  <c r="E11" i="14"/>
  <c r="E16" i="14"/>
  <c r="E15" i="14"/>
  <c r="E17" i="4"/>
  <c r="E18" i="2"/>
  <c r="E16" i="2"/>
  <c r="E15" i="2"/>
</calcChain>
</file>

<file path=xl/sharedStrings.xml><?xml version="1.0" encoding="utf-8"?>
<sst xmlns="http://schemas.openxmlformats.org/spreadsheetml/2006/main" count="492" uniqueCount="46">
  <si>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</si>
  <si>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</si>
  <si>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>Кол-во заключенных контрактов, штук</t>
  </si>
  <si>
    <t>Кол-во исполненных контрактов, штук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</si>
  <si>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</si>
  <si>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</si>
  <si>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</si>
  <si>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 xml:space="preserve"> с ненадлежащим исполнением обязательств, предусмотренных контрактом  </t>
  </si>
  <si>
    <t xml:space="preserve"> расторгнутых </t>
  </si>
  <si>
    <t>Федеральной службы государственной статистики</t>
  </si>
  <si>
    <t>(дата, подпись)</t>
  </si>
  <si>
    <t>(ссылка)</t>
  </si>
  <si>
    <t>Оператор формального и логического контроля</t>
  </si>
  <si>
    <r>
      <t xml:space="preserve">ИНФОРМАЦИЯ О КОНТРАКТАХ,
ЗАКЛЮЧЕННЫХ С ФИЗИЧЕСКИМИ ЛИЦАМИ ПО ФЕДЕРАЛЬНЫМ СТАТИСТИЧЕСКИМ НАБЛЮДЕНИЯМ </t>
    </r>
    <r>
      <rPr>
        <b/>
        <vertAlign val="superscript"/>
        <sz val="11"/>
        <color theme="1"/>
        <rFont val="Times New Roman"/>
        <family val="1"/>
        <charset val="204"/>
      </rPr>
      <t>1)</t>
    </r>
  </si>
  <si>
    <r>
      <t>1)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Включена в план-график ТОГС на соответствующий год и размещена в информационно-телекоммуникационной сети "Интернет" по ссылке: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</si>
  <si>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2) </t>
    </r>
    <r>
      <rPr>
        <sz val="9"/>
        <color theme="1"/>
        <rFont val="Times New Roman"/>
        <family val="1"/>
        <charset val="204"/>
      </rPr>
      <t>С начала отчетного года нарастающим итогом в сроки, установленные Календарными планами.</t>
    </r>
  </si>
  <si>
    <r>
      <t>Общая стоимость заключенных контрактов</t>
    </r>
    <r>
      <rPr>
        <vertAlign val="superscript"/>
        <sz val="10"/>
        <color theme="1"/>
        <rFont val="Times New Roman"/>
        <family val="1"/>
        <charset val="204"/>
      </rPr>
      <t>3)</t>
    </r>
    <r>
      <rPr>
        <sz val="10"/>
        <color theme="1"/>
        <rFont val="Times New Roman"/>
        <family val="1"/>
        <charset val="204"/>
      </rPr>
      <t>, рублей</t>
    </r>
  </si>
  <si>
    <r>
      <t xml:space="preserve">3) </t>
    </r>
    <r>
      <rPr>
        <sz val="9"/>
        <color theme="1"/>
        <rFont val="Times New Roman"/>
        <family val="1"/>
        <charset val="204"/>
      </rPr>
      <t>Включая страховые взносы в государственные внебюджетные фонды.</t>
    </r>
  </si>
  <si>
    <t>Руководитель территориального органа (Управления)</t>
  </si>
  <si>
    <t>(наименование территориального органа (Управления))</t>
  </si>
  <si>
    <t>Контролер</t>
  </si>
  <si>
    <t>Инструктор территориального уровня</t>
  </si>
  <si>
    <t>Администратор ЛВС</t>
  </si>
  <si>
    <t>Специалист средств вычеслительной техники</t>
  </si>
  <si>
    <t>Оператор по подведению итогов</t>
  </si>
  <si>
    <t>Начальник смены</t>
  </si>
  <si>
    <t>Январь 2022 г.</t>
  </si>
  <si>
    <t>Всероссийская перепись населения 2020 года в 2022 году</t>
  </si>
  <si>
    <t>Территориальный орган (Управление) Федеральной службы государственной статистики по
Новосибирской области</t>
  </si>
  <si>
    <t>Январь-Февраль 2022 г.</t>
  </si>
  <si>
    <t>Январь-Март 2022 г.</t>
  </si>
  <si>
    <t>Январь-Апрель 2022 г.</t>
  </si>
  <si>
    <t>Январь-Май 2022 г.</t>
  </si>
  <si>
    <t>Январь-Июнь 2022 г.</t>
  </si>
  <si>
    <t>Январь-Июль 2022 г.</t>
  </si>
  <si>
    <t>Январь-Август 2022 г.</t>
  </si>
  <si>
    <t>Январь-Сентябрь 2022 г.</t>
  </si>
  <si>
    <t>Январь-Октябрь 2022 г.</t>
  </si>
  <si>
    <t>Январь-Ноябрь 2022 г.</t>
  </si>
  <si>
    <t>Январь-Декарь 2022 г.</t>
  </si>
  <si>
    <t>Бригадир-инструктор территориального уровня</t>
  </si>
  <si>
    <t>Федеральный бюджет (157 0113 1540792704 244 226)</t>
  </si>
  <si>
    <t xml:space="preserve">Обеспечение сбора первичных статистических данных </t>
  </si>
  <si>
    <t>Обработка первичных статистических данных</t>
  </si>
  <si>
    <t>https://novosibstat.gks.ru/folder/34371 https://zakupki.gov.ru/epz/orderplan/pg2020/plan-position.html?plan-number=202301511000128001&amp;revision-id=&amp;position-number=</t>
  </si>
  <si>
    <t>по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</si>
</sst>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0" fillId="0" borderId="2" xfId="0" applyFont="1" applyBorder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3" fillId="2" borderId="9" xfId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ovosibstat.gks.ru/folder/3437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novosibstat.gks.ru/folder/3437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novosibstat.gks.ru/folder/3437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novosibstat.gks.ru/folder/3437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ovosibstat.gks.ru/folder/343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novosibstat.gks.ru/folder/3437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ovosibstat.gks.ru/folder/3437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novosibstat.gks.ru/folder/3437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novosibstat.gks.ru/folder/3437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novosibstat.gks.ru/folder/3437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novosibstat.gks.ru/folder/3437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novosibstat.gks.ru/folder/34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40" zoomScaleNormal="140" workbookViewId="0">
      <selection activeCell="E24" sqref="E24:I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18.7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26</v>
      </c>
      <c r="D5" s="33"/>
      <c r="E5" s="33"/>
      <c r="F5" s="33"/>
      <c r="G5" s="33"/>
      <c r="H5" s="33"/>
      <c r="I5" s="34"/>
    </row>
    <row r="6" spans="1:9" ht="22.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1</v>
      </c>
      <c r="D11" s="14"/>
      <c r="E11" s="14">
        <v>31650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5</v>
      </c>
      <c r="D12" s="14"/>
      <c r="E12" s="15">
        <v>150000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/>
      <c r="D13" s="14"/>
      <c r="E13" s="15"/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1</v>
      </c>
      <c r="D14" s="14"/>
      <c r="E14" s="15">
        <v>51660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/>
      <c r="E15" s="15">
        <f>41533.33*34</f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/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/>
      <c r="D17" s="14"/>
      <c r="E17" s="15"/>
      <c r="F17" s="13"/>
      <c r="G17" s="13"/>
      <c r="H17" s="13"/>
      <c r="I17" s="13"/>
    </row>
    <row r="18" spans="1:9" ht="33" customHeight="1" x14ac:dyDescent="0.2">
      <c r="A18" s="16" t="s">
        <v>25</v>
      </c>
      <c r="B18" s="21" t="s">
        <v>43</v>
      </c>
      <c r="C18" s="13">
        <v>2</v>
      </c>
      <c r="D18" s="14"/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1.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4.2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40" zoomScaleNormal="140" workbookViewId="0">
      <selection activeCell="A23" sqref="A23:XFD23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37</v>
      </c>
      <c r="D5" s="33"/>
      <c r="E5" s="33"/>
      <c r="F5" s="33"/>
      <c r="G5" s="33"/>
      <c r="H5" s="33"/>
      <c r="I5" s="34"/>
    </row>
    <row r="6" spans="1:9" ht="23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10</v>
      </c>
      <c r="D11" s="14">
        <v>9</v>
      </c>
      <c r="E11" s="14">
        <f>21100+31650+21100+21100+21100+21100+21100+21100+21100+21100</f>
        <v>221550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50</v>
      </c>
      <c r="D12" s="14">
        <v>45</v>
      </c>
      <c r="E12" s="15">
        <f>150000+100000+100000+100000+100000+100000+100000+100000+100000+100000</f>
        <v>1050000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45</v>
      </c>
      <c r="D13" s="14">
        <v>40</v>
      </c>
      <c r="E13" s="15">
        <f>132300+94500+94500+94500+94500+94500+94500+94500+94500</f>
        <v>888300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16</v>
      </c>
      <c r="D17" s="14">
        <v>14</v>
      </c>
      <c r="E17" s="15">
        <f>39200+39200+39200+39200+39200+39200+39200+39200</f>
        <v>313600</v>
      </c>
      <c r="F17" s="13"/>
      <c r="G17" s="13"/>
      <c r="H17" s="13"/>
      <c r="I17" s="13"/>
    </row>
    <row r="18" spans="1:9" ht="33.7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0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2.7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40" zoomScaleNormal="14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38</v>
      </c>
      <c r="D5" s="33"/>
      <c r="E5" s="33"/>
      <c r="F5" s="33"/>
      <c r="G5" s="33"/>
      <c r="H5" s="33"/>
      <c r="I5" s="34"/>
    </row>
    <row r="6" spans="1:9" ht="22.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11</v>
      </c>
      <c r="D11" s="14">
        <v>10</v>
      </c>
      <c r="E11" s="14">
        <f>21100+31650+21100+21100+21100+21100+21100+21100+21100+21100+16176.67</f>
        <v>237726.67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55</v>
      </c>
      <c r="D12" s="14">
        <v>50</v>
      </c>
      <c r="E12" s="15">
        <f>150000+100000+100000+100000+100000+100000+100000+100000+100000+100000+76666.67</f>
        <v>1126666.67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50</v>
      </c>
      <c r="D13" s="14">
        <v>45</v>
      </c>
      <c r="E13" s="15">
        <f>132300+94500+94500+94500+94500+94500+94500+94500+94500+72450</f>
        <v>960750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4</v>
      </c>
      <c r="D14" s="14">
        <v>4</v>
      </c>
      <c r="E14" s="15">
        <f>51660+56700+56700+37800</f>
        <v>202860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18</v>
      </c>
      <c r="D17" s="14">
        <v>16</v>
      </c>
      <c r="E17" s="15">
        <f>39200+39200+39200+39200+39200+39200+39200+39200</f>
        <v>313600</v>
      </c>
      <c r="F17" s="13"/>
      <c r="G17" s="13"/>
      <c r="H17" s="13"/>
      <c r="I17" s="13"/>
    </row>
    <row r="18" spans="1:9" ht="34.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1.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58.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zoomScale="120" zoomScaleNormal="120" workbookViewId="0">
      <selection activeCell="G12" sqref="G12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3.2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39</v>
      </c>
      <c r="D5" s="33"/>
      <c r="E5" s="33"/>
      <c r="F5" s="33"/>
      <c r="G5" s="33"/>
      <c r="H5" s="33"/>
      <c r="I5" s="34"/>
    </row>
    <row r="6" spans="1:9" ht="21.7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11</v>
      </c>
      <c r="D11" s="14">
        <v>11</v>
      </c>
      <c r="E11" s="14">
        <v>240726.59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55</v>
      </c>
      <c r="D12" s="14">
        <v>55</v>
      </c>
      <c r="E12" s="15">
        <f>150000+100000+100000+100000+100000+100000+100000+100000+100000+100000+76666.05</f>
        <v>1126666.05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50</v>
      </c>
      <c r="D13" s="14">
        <v>50</v>
      </c>
      <c r="E13" s="15">
        <v>960750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4</v>
      </c>
      <c r="D14" s="14">
        <v>4</v>
      </c>
      <c r="E14" s="15">
        <v>202860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18</v>
      </c>
      <c r="D17" s="14">
        <v>18</v>
      </c>
      <c r="E17" s="15">
        <v>313600</v>
      </c>
      <c r="F17" s="13"/>
      <c r="G17" s="13"/>
      <c r="H17" s="13"/>
      <c r="I17" s="13"/>
    </row>
    <row r="18" spans="1:9" ht="35.2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1.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6.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9" zoomScale="140" zoomScaleNormal="140" workbookViewId="0">
      <selection activeCell="E24" sqref="E24:I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3.2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29</v>
      </c>
      <c r="D5" s="33"/>
      <c r="E5" s="33"/>
      <c r="F5" s="33"/>
      <c r="G5" s="33"/>
      <c r="H5" s="33"/>
      <c r="I5" s="34"/>
    </row>
    <row r="6" spans="1:9" ht="20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1</v>
      </c>
      <c r="D11" s="14">
        <v>1</v>
      </c>
      <c r="E11" s="14">
        <f>21100+31650</f>
        <v>52750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10</v>
      </c>
      <c r="D12" s="14">
        <v>5</v>
      </c>
      <c r="E12" s="15">
        <f>150000+100000</f>
        <v>250000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5</v>
      </c>
      <c r="D13" s="14"/>
      <c r="E13" s="15">
        <f>132300</f>
        <v>132300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1</v>
      </c>
      <c r="D14" s="14"/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/>
      <c r="E15" s="15">
        <f>41533.33*34</f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/>
      <c r="D17" s="14"/>
      <c r="E17" s="15"/>
      <c r="F17" s="13"/>
      <c r="G17" s="13"/>
      <c r="H17" s="13"/>
      <c r="I17" s="13"/>
    </row>
    <row r="18" spans="1:9" ht="34.5" customHeight="1" x14ac:dyDescent="0.2">
      <c r="A18" s="16" t="s">
        <v>25</v>
      </c>
      <c r="B18" s="21" t="s">
        <v>43</v>
      </c>
      <c r="C18" s="13">
        <v>2</v>
      </c>
      <c r="D18" s="14"/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idden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3.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40" zoomScaleNormal="14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4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30</v>
      </c>
      <c r="D5" s="33"/>
      <c r="E5" s="33"/>
      <c r="F5" s="33"/>
      <c r="G5" s="33"/>
      <c r="H5" s="33"/>
      <c r="I5" s="34"/>
    </row>
    <row r="6" spans="1:9" ht="24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3</v>
      </c>
      <c r="D11" s="14">
        <v>2</v>
      </c>
      <c r="E11" s="14">
        <f>21100+31650+21100</f>
        <v>73850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15</v>
      </c>
      <c r="D12" s="14">
        <v>10</v>
      </c>
      <c r="E12" s="15">
        <f>150000+100000+100000</f>
        <v>350000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10</v>
      </c>
      <c r="D13" s="14">
        <v>5</v>
      </c>
      <c r="E13" s="15">
        <f>132300+94500</f>
        <v>226800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>
        <f>51660+56700</f>
        <v>108360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2</v>
      </c>
      <c r="D17" s="14"/>
      <c r="E17" s="15">
        <f>19600*2</f>
        <v>39200</v>
      </c>
      <c r="F17" s="13"/>
      <c r="G17" s="13"/>
      <c r="H17" s="13"/>
      <c r="I17" s="13"/>
    </row>
    <row r="18" spans="1:9" ht="36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1.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2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="140" zoomScaleNormal="140" workbookViewId="0">
      <selection activeCell="E24" sqref="E24:I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3.2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31</v>
      </c>
      <c r="D5" s="33"/>
      <c r="E5" s="33"/>
      <c r="F5" s="33"/>
      <c r="G5" s="33"/>
      <c r="H5" s="33"/>
      <c r="I5" s="34"/>
    </row>
    <row r="6" spans="1:9" ht="21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4</v>
      </c>
      <c r="D11" s="14">
        <v>3</v>
      </c>
      <c r="E11" s="14">
        <f>21100+31650+21100+21100</f>
        <v>94950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20</v>
      </c>
      <c r="D12" s="14">
        <v>15</v>
      </c>
      <c r="E12" s="15">
        <f>150000+100000+100000+100000</f>
        <v>450000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15</v>
      </c>
      <c r="D13" s="14">
        <v>10</v>
      </c>
      <c r="E13" s="15">
        <f>132300+94500+94500</f>
        <v>321300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4</v>
      </c>
      <c r="D17" s="14">
        <v>2</v>
      </c>
      <c r="E17" s="15">
        <f>39200+39200</f>
        <v>78400</v>
      </c>
      <c r="F17" s="13"/>
      <c r="G17" s="13"/>
      <c r="H17" s="13"/>
      <c r="I17" s="13"/>
    </row>
    <row r="18" spans="1:9" ht="34.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t="0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7.2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="140" zoomScaleNormal="14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4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32</v>
      </c>
      <c r="D5" s="33"/>
      <c r="E5" s="33"/>
      <c r="F5" s="33"/>
      <c r="G5" s="33"/>
      <c r="H5" s="33"/>
      <c r="I5" s="34"/>
    </row>
    <row r="6" spans="1:9" ht="23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5</v>
      </c>
      <c r="D11" s="14">
        <v>4</v>
      </c>
      <c r="E11" s="14">
        <f>21100+31650+21100+21100+21100</f>
        <v>116050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25</v>
      </c>
      <c r="D12" s="14">
        <v>20</v>
      </c>
      <c r="E12" s="15">
        <f>150000+100000+100000+100000+100000</f>
        <v>550000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20</v>
      </c>
      <c r="D13" s="14">
        <v>15</v>
      </c>
      <c r="E13" s="15">
        <f>132300+94500+94500+94500</f>
        <v>415800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6</v>
      </c>
      <c r="D17" s="14">
        <v>4</v>
      </c>
      <c r="E17" s="15">
        <f>39200+39200+39200</f>
        <v>117600</v>
      </c>
      <c r="F17" s="13"/>
      <c r="G17" s="13"/>
      <c r="H17" s="13"/>
      <c r="I17" s="13"/>
    </row>
    <row r="18" spans="1:9" ht="34.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ht="11.25" customHeight="1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idden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8.7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50" zoomScaleNormal="15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3.2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33</v>
      </c>
      <c r="D5" s="33"/>
      <c r="E5" s="33"/>
      <c r="F5" s="33"/>
      <c r="G5" s="33"/>
      <c r="H5" s="33"/>
      <c r="I5" s="34"/>
    </row>
    <row r="6" spans="1:9" ht="23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6</v>
      </c>
      <c r="D11" s="14">
        <v>5</v>
      </c>
      <c r="E11" s="14">
        <f>21100+31650+21100+21100+21100+21100</f>
        <v>137150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30</v>
      </c>
      <c r="D12" s="14">
        <v>25</v>
      </c>
      <c r="E12" s="15">
        <f>150000+100000+100000+100000+100000+100000</f>
        <v>650000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25</v>
      </c>
      <c r="D13" s="14">
        <v>20</v>
      </c>
      <c r="E13" s="15">
        <f>132300+94500+94500+94500+94500</f>
        <v>510300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3</v>
      </c>
      <c r="D14" s="14">
        <v>2</v>
      </c>
      <c r="E14" s="15">
        <f>51660+56700+56700</f>
        <v>165060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8</v>
      </c>
      <c r="D17" s="14">
        <v>6</v>
      </c>
      <c r="E17" s="15">
        <f>39200+39200+39200+39200</f>
        <v>156800</v>
      </c>
      <c r="F17" s="13"/>
      <c r="G17" s="13"/>
      <c r="H17" s="13"/>
      <c r="I17" s="13"/>
    </row>
    <row r="18" spans="1:9" ht="33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7.2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40" zoomScaleNormal="140" workbookViewId="0">
      <selection activeCell="E24" sqref="E24:I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34</v>
      </c>
      <c r="D5" s="33"/>
      <c r="E5" s="33"/>
      <c r="F5" s="33"/>
      <c r="G5" s="33"/>
      <c r="H5" s="33"/>
      <c r="I5" s="34"/>
    </row>
    <row r="6" spans="1:9" ht="22.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7</v>
      </c>
      <c r="D11" s="14">
        <v>6</v>
      </c>
      <c r="E11" s="14">
        <f>21100+31650+21100+21100+21100+21100+21100</f>
        <v>158250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35</v>
      </c>
      <c r="D12" s="14">
        <v>30</v>
      </c>
      <c r="E12" s="15">
        <f>150000+100000+100000+100000+100000+100000+100000</f>
        <v>750000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30</v>
      </c>
      <c r="D13" s="14">
        <v>25</v>
      </c>
      <c r="E13" s="15">
        <f>132300+94500+94500+94500+94500+94500</f>
        <v>604800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10</v>
      </c>
      <c r="D17" s="14">
        <v>8</v>
      </c>
      <c r="E17" s="15">
        <f>39200+39200+39200+39200+39200</f>
        <v>196000</v>
      </c>
      <c r="F17" s="13"/>
      <c r="G17" s="13"/>
      <c r="H17" s="13"/>
      <c r="I17" s="13"/>
    </row>
    <row r="18" spans="1:9" ht="35.2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idden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50.2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="140" zoomScaleNormal="14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35</v>
      </c>
      <c r="D5" s="33"/>
      <c r="E5" s="33"/>
      <c r="F5" s="33"/>
      <c r="G5" s="33"/>
      <c r="H5" s="33"/>
      <c r="I5" s="34"/>
    </row>
    <row r="6" spans="1:9" ht="23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8</v>
      </c>
      <c r="D11" s="14">
        <v>7</v>
      </c>
      <c r="E11" s="14">
        <f>21100+31650+21100+21100+21100+21100+21100+21100</f>
        <v>179350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40</v>
      </c>
      <c r="D12" s="14">
        <v>35</v>
      </c>
      <c r="E12" s="15">
        <f>150000+100000+100000+100000+100000+100000+100000+100000</f>
        <v>850000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35</v>
      </c>
      <c r="D13" s="14">
        <v>30</v>
      </c>
      <c r="E13" s="15">
        <f>132300+94500+94500+94500+94500+94500+94500</f>
        <v>699300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2</v>
      </c>
      <c r="D14" s="14">
        <v>1</v>
      </c>
      <c r="E14" s="15"/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12</v>
      </c>
      <c r="D17" s="14">
        <v>10</v>
      </c>
      <c r="E17" s="15">
        <f>39200+39200+39200+39200+39200+39200</f>
        <v>235200</v>
      </c>
      <c r="F17" s="13"/>
      <c r="G17" s="13"/>
      <c r="H17" s="13"/>
      <c r="I17" s="13"/>
    </row>
    <row r="18" spans="1:9" ht="36.7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ht="11.25" customHeight="1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idden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7.2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40" zoomScaleNormal="140" workbookViewId="0">
      <selection activeCell="A24" sqref="A24:XFD24"/>
    </sheetView>
  </sheetViews>
  <sheetFormatPr defaultRowHeight="12.75" x14ac:dyDescent="0.2"/>
  <cols>
    <col min="1" max="1" width="24.140625" style="1" customWidth="1"/>
    <col min="2" max="2" width="28" style="1" customWidth="1"/>
    <col min="3" max="3" width="12" style="1" customWidth="1"/>
    <col min="4" max="4" width="11.28515625" style="1" customWidth="1"/>
    <col min="5" max="5" width="15.28515625" style="1" customWidth="1"/>
    <col min="6" max="6" width="11.140625" style="1" customWidth="1"/>
    <col min="7" max="7" width="16" style="1" customWidth="1"/>
    <col min="8" max="8" width="12.140625" style="1" customWidth="1"/>
    <col min="9" max="9" width="11.140625" style="1" customWidth="1"/>
    <col min="10" max="16384" width="9.140625" style="1"/>
  </cols>
  <sheetData>
    <row r="1" spans="1:9" ht="42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</row>
    <row r="2" spans="1:9" ht="24" customHeight="1" x14ac:dyDescent="0.2">
      <c r="A2" s="6"/>
      <c r="B2" s="5"/>
      <c r="C2" s="43" t="s">
        <v>27</v>
      </c>
      <c r="D2" s="44"/>
      <c r="E2" s="44"/>
      <c r="F2" s="44"/>
      <c r="G2" s="44"/>
      <c r="H2" s="44"/>
      <c r="I2" s="45"/>
    </row>
    <row r="3" spans="1:9" ht="22.5" customHeight="1" x14ac:dyDescent="0.2">
      <c r="A3" s="46"/>
      <c r="B3" s="48"/>
      <c r="C3" s="50" t="s">
        <v>28</v>
      </c>
      <c r="D3" s="51"/>
      <c r="E3" s="51"/>
      <c r="F3" s="51"/>
      <c r="G3" s="51"/>
      <c r="H3" s="51"/>
      <c r="I3" s="52"/>
    </row>
    <row r="4" spans="1:9" ht="12.75" customHeight="1" x14ac:dyDescent="0.2">
      <c r="A4" s="47"/>
      <c r="B4" s="49"/>
      <c r="C4" s="53" t="s">
        <v>19</v>
      </c>
      <c r="D4" s="54"/>
      <c r="E4" s="54"/>
      <c r="F4" s="54"/>
      <c r="G4" s="54"/>
      <c r="H4" s="54"/>
      <c r="I4" s="55"/>
    </row>
    <row r="5" spans="1:9" ht="13.5" customHeight="1" x14ac:dyDescent="0.2">
      <c r="A5" s="6"/>
      <c r="B5" s="7"/>
      <c r="C5" s="32" t="s">
        <v>36</v>
      </c>
      <c r="D5" s="33"/>
      <c r="E5" s="33"/>
      <c r="F5" s="33"/>
      <c r="G5" s="33"/>
      <c r="H5" s="33"/>
      <c r="I5" s="34"/>
    </row>
    <row r="6" spans="1:9" ht="23.25" customHeight="1" x14ac:dyDescent="0.2">
      <c r="A6" s="2"/>
      <c r="B6" s="8"/>
      <c r="C6" s="35" t="s">
        <v>41</v>
      </c>
      <c r="D6" s="36"/>
      <c r="E6" s="36"/>
      <c r="F6" s="36"/>
      <c r="G6" s="36"/>
      <c r="H6" s="36"/>
      <c r="I6" s="37"/>
    </row>
    <row r="7" spans="1:9" x14ac:dyDescent="0.2">
      <c r="A7" s="9"/>
      <c r="B7" s="38"/>
      <c r="C7" s="38"/>
      <c r="D7" s="38"/>
      <c r="E7" s="38"/>
      <c r="F7" s="38"/>
      <c r="G7" s="38"/>
      <c r="H7" s="38"/>
      <c r="I7" s="38"/>
    </row>
    <row r="8" spans="1:9" x14ac:dyDescent="0.2">
      <c r="A8" s="39" t="s">
        <v>0</v>
      </c>
      <c r="B8" s="39" t="s">
        <v>1</v>
      </c>
      <c r="C8" s="39" t="s">
        <v>2</v>
      </c>
      <c r="D8" s="39" t="s">
        <v>3</v>
      </c>
      <c r="E8" s="39" t="s">
        <v>16</v>
      </c>
      <c r="F8" s="40" t="s">
        <v>4</v>
      </c>
      <c r="G8" s="40"/>
      <c r="H8" s="40"/>
      <c r="I8" s="39" t="s">
        <v>5</v>
      </c>
    </row>
    <row r="9" spans="1:9" ht="63.75" x14ac:dyDescent="0.2">
      <c r="A9" s="39"/>
      <c r="B9" s="39"/>
      <c r="C9" s="39"/>
      <c r="D9" s="39"/>
      <c r="E9" s="39"/>
      <c r="F9" s="10" t="s">
        <v>6</v>
      </c>
      <c r="G9" s="10" t="s">
        <v>7</v>
      </c>
      <c r="H9" s="10" t="s">
        <v>8</v>
      </c>
      <c r="I9" s="39"/>
    </row>
    <row r="10" spans="1:9" x14ac:dyDescent="0.2">
      <c r="A10" s="11">
        <v>1</v>
      </c>
      <c r="B10" s="11">
        <v>2</v>
      </c>
      <c r="C10" s="11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35.25" customHeight="1" x14ac:dyDescent="0.2">
      <c r="A11" s="16" t="s">
        <v>40</v>
      </c>
      <c r="B11" s="21" t="s">
        <v>42</v>
      </c>
      <c r="C11" s="13">
        <v>9</v>
      </c>
      <c r="D11" s="14">
        <v>8</v>
      </c>
      <c r="E11" s="14">
        <f>21100+31650+21100+21100+21100+21100+21100+21100+21100</f>
        <v>200450</v>
      </c>
      <c r="F11" s="13"/>
      <c r="G11" s="13"/>
      <c r="H11" s="13"/>
      <c r="I11" s="13"/>
    </row>
    <row r="12" spans="1:9" ht="25.5" x14ac:dyDescent="0.2">
      <c r="A12" s="16" t="s">
        <v>20</v>
      </c>
      <c r="B12" s="21" t="s">
        <v>42</v>
      </c>
      <c r="C12" s="13">
        <v>45</v>
      </c>
      <c r="D12" s="14">
        <v>40</v>
      </c>
      <c r="E12" s="15">
        <f>150000+100000+100000+100000+100000+100000+100000+100000+100000</f>
        <v>950000</v>
      </c>
      <c r="F12" s="13"/>
      <c r="G12" s="13"/>
      <c r="H12" s="13"/>
      <c r="I12" s="13"/>
    </row>
    <row r="13" spans="1:9" ht="25.5" customHeight="1" x14ac:dyDescent="0.2">
      <c r="A13" s="16" t="s">
        <v>21</v>
      </c>
      <c r="B13" s="21" t="s">
        <v>42</v>
      </c>
      <c r="C13" s="13">
        <v>40</v>
      </c>
      <c r="D13" s="14">
        <v>35</v>
      </c>
      <c r="E13" s="15">
        <f>132300+94500+94500+94500+94500+94500+94500+94500</f>
        <v>793800</v>
      </c>
      <c r="F13" s="13"/>
      <c r="G13" s="13"/>
      <c r="H13" s="13"/>
      <c r="I13" s="13"/>
    </row>
    <row r="14" spans="1:9" ht="25.5" x14ac:dyDescent="0.2">
      <c r="A14" s="16" t="s">
        <v>22</v>
      </c>
      <c r="B14" s="21" t="s">
        <v>43</v>
      </c>
      <c r="C14" s="13">
        <v>4</v>
      </c>
      <c r="D14" s="14">
        <v>3</v>
      </c>
      <c r="E14" s="15">
        <f>51660+56700+56700+37800</f>
        <v>202860</v>
      </c>
      <c r="F14" s="13"/>
      <c r="G14" s="13"/>
      <c r="H14" s="13"/>
      <c r="I14" s="13"/>
    </row>
    <row r="15" spans="1:9" ht="32.25" customHeight="1" x14ac:dyDescent="0.2">
      <c r="A15" s="16" t="s">
        <v>12</v>
      </c>
      <c r="B15" s="21" t="s">
        <v>43</v>
      </c>
      <c r="C15" s="13">
        <v>34</v>
      </c>
      <c r="D15" s="14">
        <v>34</v>
      </c>
      <c r="E15" s="15">
        <v>1412133.22</v>
      </c>
      <c r="F15" s="13"/>
      <c r="G15" s="13"/>
      <c r="H15" s="13"/>
      <c r="I15" s="13"/>
    </row>
    <row r="16" spans="1:9" ht="32.25" customHeight="1" x14ac:dyDescent="0.2">
      <c r="A16" s="16" t="s">
        <v>23</v>
      </c>
      <c r="B16" s="21" t="s">
        <v>43</v>
      </c>
      <c r="C16" s="13">
        <v>6</v>
      </c>
      <c r="D16" s="14">
        <v>6</v>
      </c>
      <c r="E16" s="15">
        <f>12246.67*6</f>
        <v>73480.02</v>
      </c>
      <c r="F16" s="13"/>
      <c r="G16" s="13"/>
      <c r="H16" s="13"/>
      <c r="I16" s="13"/>
    </row>
    <row r="17" spans="1:9" ht="32.25" customHeight="1" x14ac:dyDescent="0.2">
      <c r="A17" s="16" t="s">
        <v>24</v>
      </c>
      <c r="B17" s="21" t="s">
        <v>43</v>
      </c>
      <c r="C17" s="13">
        <v>14</v>
      </c>
      <c r="D17" s="14">
        <v>12</v>
      </c>
      <c r="E17" s="15">
        <f>39200+39200+39200+39200+39200+39200+39200</f>
        <v>274400</v>
      </c>
      <c r="F17" s="13"/>
      <c r="G17" s="13"/>
      <c r="H17" s="13"/>
      <c r="I17" s="13"/>
    </row>
    <row r="18" spans="1:9" ht="34.5" customHeight="1" x14ac:dyDescent="0.2">
      <c r="A18" s="16" t="s">
        <v>25</v>
      </c>
      <c r="B18" s="21" t="s">
        <v>43</v>
      </c>
      <c r="C18" s="13">
        <v>2</v>
      </c>
      <c r="D18" s="13">
        <v>2</v>
      </c>
      <c r="E18" s="15">
        <f>49233.33*2</f>
        <v>98466.66</v>
      </c>
      <c r="F18" s="13"/>
      <c r="G18" s="13"/>
      <c r="H18" s="13"/>
      <c r="I18" s="13"/>
    </row>
    <row r="19" spans="1:9" x14ac:dyDescent="0.2">
      <c r="A19" s="20"/>
      <c r="B19" s="17"/>
      <c r="C19" s="17"/>
      <c r="D19" s="18"/>
      <c r="E19" s="17"/>
      <c r="F19" s="17"/>
      <c r="G19" s="17"/>
      <c r="H19" s="17"/>
      <c r="I19" s="17"/>
    </row>
    <row r="20" spans="1:9" x14ac:dyDescent="0.2">
      <c r="A20" s="25" t="s">
        <v>18</v>
      </c>
      <c r="B20" s="25"/>
      <c r="C20" s="25"/>
      <c r="D20" s="26"/>
      <c r="E20" s="26"/>
      <c r="F20" s="26"/>
      <c r="G20" s="26"/>
      <c r="H20" s="26"/>
      <c r="I20" s="26"/>
    </row>
    <row r="21" spans="1:9" x14ac:dyDescent="0.2">
      <c r="A21" s="25" t="s">
        <v>9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 t="s">
        <v>45</v>
      </c>
      <c r="B22" s="25"/>
      <c r="C22" s="25"/>
      <c r="D22" s="28" t="s">
        <v>10</v>
      </c>
      <c r="E22" s="28"/>
      <c r="F22" s="28"/>
      <c r="G22" s="28"/>
      <c r="H22" s="28"/>
      <c r="I22" s="28"/>
    </row>
    <row r="23" spans="1:9" hidden="1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4" spans="1:9" s="3" customFormat="1" ht="46.5" customHeight="1" x14ac:dyDescent="0.2">
      <c r="A24" s="29" t="s">
        <v>14</v>
      </c>
      <c r="B24" s="29"/>
      <c r="C24" s="29"/>
      <c r="D24" s="29"/>
      <c r="E24" s="30" t="s">
        <v>44</v>
      </c>
      <c r="F24" s="31"/>
      <c r="G24" s="31"/>
      <c r="H24" s="31"/>
      <c r="I24" s="31"/>
    </row>
    <row r="25" spans="1:9" s="3" customFormat="1" ht="12" x14ac:dyDescent="0.2">
      <c r="A25" s="12"/>
      <c r="B25" s="22"/>
      <c r="C25" s="22"/>
      <c r="D25" s="22"/>
      <c r="E25" s="23" t="s">
        <v>11</v>
      </c>
      <c r="F25" s="23"/>
      <c r="G25" s="23"/>
      <c r="H25" s="23"/>
      <c r="I25" s="23"/>
    </row>
    <row r="26" spans="1:9" s="3" customFormat="1" ht="13.5" x14ac:dyDescent="0.2">
      <c r="A26" s="24" t="s">
        <v>15</v>
      </c>
      <c r="B26" s="24"/>
      <c r="C26" s="24"/>
      <c r="D26" s="24"/>
      <c r="E26" s="24"/>
    </row>
    <row r="27" spans="1:9" ht="13.5" x14ac:dyDescent="0.2">
      <c r="A27" s="24" t="s">
        <v>17</v>
      </c>
      <c r="B27" s="24"/>
      <c r="C27" s="24"/>
      <c r="D27" s="24"/>
      <c r="E27" s="24"/>
    </row>
  </sheetData>
  <mergeCells count="27">
    <mergeCell ref="A1:I1"/>
    <mergeCell ref="C2:I2"/>
    <mergeCell ref="A3:A4"/>
    <mergeCell ref="B3:B4"/>
    <mergeCell ref="C3:I3"/>
    <mergeCell ref="C4:I4"/>
    <mergeCell ref="C5:I5"/>
    <mergeCell ref="C6:I6"/>
    <mergeCell ref="B7:I7"/>
    <mergeCell ref="A8:A9"/>
    <mergeCell ref="B8:B9"/>
    <mergeCell ref="C8:C9"/>
    <mergeCell ref="D8:D9"/>
    <mergeCell ref="E8:E9"/>
    <mergeCell ref="F8:H8"/>
    <mergeCell ref="I8:I9"/>
    <mergeCell ref="B25:D25"/>
    <mergeCell ref="E25:I25"/>
    <mergeCell ref="A26:E26"/>
    <mergeCell ref="A27:E27"/>
    <mergeCell ref="A20:C20"/>
    <mergeCell ref="D20:I21"/>
    <mergeCell ref="A21:C21"/>
    <mergeCell ref="A22:C22"/>
    <mergeCell ref="D22:I22"/>
    <mergeCell ref="A24:D24"/>
    <mergeCell ref="E24:I24"/>
  </mergeCells>
  <hyperlinks>
    <hyperlink ref="E24" r:id="rId1" display="https://novosibstat.gks.ru/folder/34371"/>
  </hyperlink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Феоктистова Ирина Вячеславовна</dc:creator>
  <cp:lastModifiedBy>P54_fin_user-17</cp:lastModifiedBy>
  <cp:lastPrinted>2023-03-03T07:05:55Z</cp:lastPrinted>
  <dcterms:created xsi:type="dcterms:W3CDTF">2018-11-22T16:05:29Z</dcterms:created>
  <dcterms:modified xsi:type="dcterms:W3CDTF">2023-03-03T08:01:47Z</dcterms:modified>
</cp:coreProperties>
</file>